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011006" sheetId="1" r:id="rId1"/>
  </sheets>
  <definedNames>
    <definedName name="_xlnm.Print_Area" localSheetId="0">'011006'!$A$1:$G$58</definedName>
  </definedNames>
  <calcPr fullCalcOnLoad="1"/>
</workbook>
</file>

<file path=xl/sharedStrings.xml><?xml version="1.0" encoding="utf-8"?>
<sst xmlns="http://schemas.openxmlformats.org/spreadsheetml/2006/main" count="83" uniqueCount="81">
  <si>
    <t>Номер РНН:  600700043016</t>
  </si>
  <si>
    <t>Код ОКПО:  15396305</t>
  </si>
  <si>
    <t>БИК: 190501722</t>
  </si>
  <si>
    <t>Номер корреспондентского счета:  700161122</t>
  </si>
  <si>
    <t>Место нахождения головного банка: г.Алматы, ул.Шарипова, 90</t>
  </si>
  <si>
    <t>БУХГАЛТЕРСКИЙ БАЛАНС</t>
  </si>
  <si>
    <t xml:space="preserve">ОТЧЕТ О ДОХОДАХ И РАСХОДАХ </t>
  </si>
  <si>
    <t>АО "БАНК КАСПИЙСКИЙ"</t>
  </si>
  <si>
    <t>по состоянию за 3 квартал 2006 года</t>
  </si>
  <si>
    <t>тыс. тенге</t>
  </si>
  <si>
    <t>тыс.тенге</t>
  </si>
  <si>
    <t>На конец отчетного периода</t>
  </si>
  <si>
    <t>За 31 декабря  2005 года</t>
  </si>
  <si>
    <t>Наименование статьи</t>
  </si>
  <si>
    <t>За отчетный период</t>
  </si>
  <si>
    <t>За аналогичный отчетный период предыдущего года</t>
  </si>
  <si>
    <t>АКТИВЫ</t>
  </si>
  <si>
    <t>Процентные доходы</t>
  </si>
  <si>
    <t>Наличные деньги</t>
  </si>
  <si>
    <t>Процентные расходы</t>
  </si>
  <si>
    <t>Корреспондентские счета и вклады в Национальном Банке РК</t>
  </si>
  <si>
    <t>Аффинированные драгоценные металлы</t>
  </si>
  <si>
    <t>Чистый процентный доход (убыток) до формирования резерва на возможные потери</t>
  </si>
  <si>
    <t>Ценные бумаги, предназначенные для торговли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</si>
  <si>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</si>
  <si>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Резервы/(восстановление резервов) на возможные потери</t>
  </si>
  <si>
    <t>Займы и финансовая аренда, предоставленные другим банкам (за вычетом резервов на возможные потери)</t>
  </si>
  <si>
    <t>Займы и финансовая аренда, предоставленные клиентам (за вычетом резервов на возможные потери)</t>
  </si>
  <si>
    <t>Чистый процентный доход (убыток)</t>
  </si>
  <si>
    <t>Прочие требования к клиентам (за вычетом резервов на возможные потери)</t>
  </si>
  <si>
    <t>Прочие ценные бумаги (за вычетом резервов на возможные потери)</t>
  </si>
  <si>
    <t>Доходы в виде дивидендов</t>
  </si>
  <si>
    <t>Отсроченное налоговое требование</t>
  </si>
  <si>
    <t>Доходы в виде комиссионных и сборов</t>
  </si>
  <si>
    <t>Инвестиции в капитал и субординированный долг</t>
  </si>
  <si>
    <t>Расходы по выплате комиссионных и сборов</t>
  </si>
  <si>
    <t>Основные средства (за вычетом амортизации)</t>
  </si>
  <si>
    <t>Доходы (убытки) от купли/продажи ценных бумаг (нетто)</t>
  </si>
  <si>
    <t>Нематериальные активы (за вычетом амортизации)</t>
  </si>
  <si>
    <t>Доходы (убытки) от переоценки ценных бумаг (нетто)</t>
  </si>
  <si>
    <t>Прочие активы (за вычетом резервов на возможные потери)</t>
  </si>
  <si>
    <t>Доходы (убытки) по операциям с иностранной валютой (нетто)</t>
  </si>
  <si>
    <t>ИТОГО АКТИВОВ</t>
  </si>
  <si>
    <t>Доходы (убытки) от переоценки иностранной валюты и золота (нетто)</t>
  </si>
  <si>
    <t>ОБЯЗАТЕЛЬСТВА</t>
  </si>
  <si>
    <t>Прочие доходы</t>
  </si>
  <si>
    <t>Корреспондентские счета и вклады банков</t>
  </si>
  <si>
    <t>Чистый непроцентный доход (убыток)</t>
  </si>
  <si>
    <t>Банковские счета и вклады клиентов</t>
  </si>
  <si>
    <t>Полученные займы от банков и нефинансовых организаций</t>
  </si>
  <si>
    <t>Общие административные расходы</t>
  </si>
  <si>
    <t>Выпущенные долговые ценные бумаги</t>
  </si>
  <si>
    <t>Амортизация и износ</t>
  </si>
  <si>
    <t>Прочие привлеченные средства</t>
  </si>
  <si>
    <t>Прочие расходы</t>
  </si>
  <si>
    <t>Субординированный долг</t>
  </si>
  <si>
    <t>Отсроченное налоговое обязательство</t>
  </si>
  <si>
    <t>Прибыль (убыток) до формирования резервов по прочим операциям и до налогооблажения</t>
  </si>
  <si>
    <t>Обязательства по налогам и другим обязательным платежам в бюджет</t>
  </si>
  <si>
    <t>Прочие обязательства</t>
  </si>
  <si>
    <t>Резервы/(восстановление резервов) на возможные потери по прочим операциям</t>
  </si>
  <si>
    <t xml:space="preserve">ИТОГО ОБЯЗАТЕЛЬСТВА </t>
  </si>
  <si>
    <t>СОБСТВЕННЫЙ КАПИТАЛ</t>
  </si>
  <si>
    <t>Прибыль (убыток) до налогообложения</t>
  </si>
  <si>
    <t xml:space="preserve">Уставный  капитал </t>
  </si>
  <si>
    <t xml:space="preserve">     простые акции</t>
  </si>
  <si>
    <t>Корпоративный подоходный налог</t>
  </si>
  <si>
    <t xml:space="preserve">     привилегированные акции</t>
  </si>
  <si>
    <t>Премии (дополнительный оплаченный капитал)</t>
  </si>
  <si>
    <t>Чистая прибыль (убыток)</t>
  </si>
  <si>
    <t>Изъятый капитал</t>
  </si>
  <si>
    <t>Резервный капитал</t>
  </si>
  <si>
    <t>Прочие резервы</t>
  </si>
  <si>
    <t>Нераспределенный чистый доход (непокрытый убыток)</t>
  </si>
  <si>
    <t xml:space="preserve">ИТОГО КАПИТАЛ </t>
  </si>
  <si>
    <t>ИТОГО ОБЯЗАТЕЛЬСТВ И СОБСТВЕННОГО КАПИТАЛА:</t>
  </si>
  <si>
    <t>Главный бухгалтер</t>
  </si>
  <si>
    <t>Уалибекова Н.А.</t>
  </si>
  <si>
    <t>Исполнитель: Оздровская Л.Б., тел. 92-59-87</t>
  </si>
  <si>
    <t>Председатель Правления</t>
  </si>
  <si>
    <t>Бектемисов Н.А.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</si>
</sst>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  <numFmt numFmtId="167" formatCode="#,##0;[Red]#,##0"/>
    <numFmt numFmtId="168" formatCode="#,##0_ ;[Red]\-#,##0\ 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6" fontId="3" fillId="0" borderId="1" xfId="18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66" fontId="2" fillId="0" borderId="10" xfId="18" applyNumberFormat="1" applyFont="1" applyBorder="1" applyAlignment="1">
      <alignment vertical="center"/>
    </xf>
    <xf numFmtId="166" fontId="2" fillId="0" borderId="11" xfId="18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6" fontId="2" fillId="0" borderId="1" xfId="18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6" fontId="2" fillId="0" borderId="13" xfId="18" applyNumberFormat="1" applyFont="1" applyBorder="1" applyAlignment="1">
      <alignment vertical="center" wrapText="1"/>
    </xf>
    <xf numFmtId="166" fontId="2" fillId="0" borderId="14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6" fontId="1" fillId="0" borderId="15" xfId="18" applyNumberFormat="1" applyFont="1" applyBorder="1" applyAlignment="1">
      <alignment vertical="center" wrapText="1"/>
    </xf>
    <xf numFmtId="166" fontId="1" fillId="0" borderId="16" xfId="18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66" fontId="2" fillId="0" borderId="10" xfId="18" applyNumberFormat="1" applyFont="1" applyBorder="1" applyAlignment="1">
      <alignment vertical="center" wrapText="1"/>
    </xf>
    <xf numFmtId="166" fontId="2" fillId="0" borderId="17" xfId="18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66" fontId="3" fillId="0" borderId="13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6" fontId="2" fillId="0" borderId="15" xfId="18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6" fontId="2" fillId="0" borderId="21" xfId="18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5" zoomScaleNormal="85" workbookViewId="0" topLeftCell="A1">
      <selection activeCell="B7" sqref="B7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5</v>
      </c>
      <c r="B7" s="4"/>
      <c r="C7" s="5"/>
      <c r="E7" s="4" t="s">
        <v>6</v>
      </c>
      <c r="F7" s="4"/>
      <c r="G7" s="5"/>
    </row>
    <row r="8" spans="1:7" ht="12.75">
      <c r="A8" s="4" t="s">
        <v>7</v>
      </c>
      <c r="B8" s="4"/>
      <c r="C8" s="4"/>
      <c r="E8" s="4" t="s">
        <v>7</v>
      </c>
      <c r="F8" s="4"/>
      <c r="G8" s="4"/>
    </row>
    <row r="9" spans="1:7" ht="12.75">
      <c r="A9" s="4" t="s">
        <v>8</v>
      </c>
      <c r="B9" s="4"/>
      <c r="C9" s="4"/>
      <c r="E9" s="4" t="s">
        <v>8</v>
      </c>
      <c r="F9" s="4"/>
      <c r="G9" s="6"/>
    </row>
    <row r="10" spans="3:7" ht="13.5" thickBot="1">
      <c r="C10" s="7" t="s">
        <v>9</v>
      </c>
      <c r="G10" s="7" t="s">
        <v>10</v>
      </c>
    </row>
    <row r="11" spans="1:7" ht="68.25" thickBot="1">
      <c r="A11" s="8"/>
      <c r="B11" s="9" t="s">
        <v>11</v>
      </c>
      <c r="C11" s="10" t="s">
        <v>12</v>
      </c>
      <c r="E11" s="11" t="s">
        <v>13</v>
      </c>
      <c r="F11" s="12" t="s">
        <v>14</v>
      </c>
      <c r="G11" s="13" t="s">
        <v>15</v>
      </c>
    </row>
    <row r="12" spans="1:7" ht="13.5" thickBot="1">
      <c r="A12" s="45" t="s">
        <v>16</v>
      </c>
      <c r="B12" s="46"/>
      <c r="C12" s="51"/>
      <c r="E12" s="14" t="s">
        <v>17</v>
      </c>
      <c r="F12" s="15">
        <f>35424+80615+16024+16226711-409937+1511365-12402-324389+534774</f>
        <v>17658185</v>
      </c>
      <c r="G12" s="15">
        <f>12798+17+65864+21326+8338842+672025-12-169651+132976-119395</f>
        <v>8954790</v>
      </c>
    </row>
    <row r="13" spans="1:7" ht="12.75">
      <c r="A13" s="16" t="s">
        <v>18</v>
      </c>
      <c r="B13" s="17">
        <v>3447600</v>
      </c>
      <c r="C13" s="18">
        <v>2690078</v>
      </c>
      <c r="E13" s="14" t="s">
        <v>19</v>
      </c>
      <c r="F13" s="15">
        <f>3+2108+1796330+1845+16027+471113+2355290+244021+2385535+118021+721127</f>
        <v>8111420</v>
      </c>
      <c r="G13" s="15">
        <f>7+3012+676127+5270+18919+229487+1459898+43364+699278+67297+724490</f>
        <v>3927149</v>
      </c>
    </row>
    <row r="14" spans="1:7" ht="12.75">
      <c r="A14" s="19" t="s">
        <v>20</v>
      </c>
      <c r="B14" s="20">
        <v>10283875</v>
      </c>
      <c r="C14" s="18">
        <v>2833464</v>
      </c>
      <c r="E14" s="19"/>
      <c r="F14" s="20"/>
      <c r="G14" s="20"/>
    </row>
    <row r="15" spans="1:7" ht="22.5">
      <c r="A15" s="19" t="s">
        <v>21</v>
      </c>
      <c r="B15" s="20"/>
      <c r="C15" s="18"/>
      <c r="E15" s="19" t="s">
        <v>22</v>
      </c>
      <c r="F15" s="20">
        <f>SUM(F12-F13)</f>
        <v>9546765</v>
      </c>
      <c r="G15" s="20">
        <f>SUM(G12-G13)</f>
        <v>5027641</v>
      </c>
    </row>
    <row r="16" spans="1:7" ht="22.5">
      <c r="A16" s="19" t="s">
        <v>23</v>
      </c>
      <c r="B16" s="20"/>
      <c r="C16" s="18">
        <v>0</v>
      </c>
      <c r="E16" s="14"/>
      <c r="F16" s="20"/>
      <c r="G16" s="20"/>
    </row>
    <row r="17" spans="1:7" ht="22.5">
      <c r="A17" s="19" t="s">
        <v>24</v>
      </c>
      <c r="B17" s="20">
        <f>4411883+510636+2382+7500</f>
        <v>4932401</v>
      </c>
      <c r="C17" s="18">
        <v>1723897</v>
      </c>
      <c r="E17" s="14" t="s">
        <v>25</v>
      </c>
      <c r="F17" s="15">
        <f>4097919+6416-838674</f>
        <v>3265661</v>
      </c>
      <c r="G17" s="15">
        <f>1882571+11555-336246</f>
        <v>1557880</v>
      </c>
    </row>
    <row r="18" spans="1:7" ht="22.5">
      <c r="A18" s="19" t="s">
        <v>26</v>
      </c>
      <c r="B18" s="20"/>
      <c r="C18" s="18"/>
      <c r="E18" s="14"/>
      <c r="F18" s="20"/>
      <c r="G18" s="20"/>
    </row>
    <row r="19" spans="1:7" ht="22.5">
      <c r="A19" s="19" t="s">
        <v>27</v>
      </c>
      <c r="B19" s="20">
        <f>235687+126540331+9682343+991+2873637+50659+70661</f>
        <v>139454309</v>
      </c>
      <c r="C19" s="18">
        <f>5243641+109264106</f>
        <v>114507747</v>
      </c>
      <c r="E19" s="19" t="s">
        <v>28</v>
      </c>
      <c r="F19" s="20">
        <f>SUM(F15-F17)</f>
        <v>6281104</v>
      </c>
      <c r="G19" s="20">
        <f>SUM(G15-G17)</f>
        <v>3469761</v>
      </c>
    </row>
    <row r="20" spans="1:7" ht="22.5">
      <c r="A20" s="19" t="s">
        <v>29</v>
      </c>
      <c r="B20" s="20"/>
      <c r="C20" s="18"/>
      <c r="E20" s="14"/>
      <c r="F20" s="20"/>
      <c r="G20" s="20"/>
    </row>
    <row r="21" spans="1:7" ht="12.75" customHeight="1">
      <c r="A21" s="19" t="s">
        <v>30</v>
      </c>
      <c r="B21" s="20">
        <f>29943898+520349</f>
        <v>30464247</v>
      </c>
      <c r="C21" s="18">
        <v>20712478</v>
      </c>
      <c r="E21" s="14" t="s">
        <v>31</v>
      </c>
      <c r="F21" s="20"/>
      <c r="G21" s="20"/>
    </row>
    <row r="22" spans="1:7" ht="12.75" customHeight="1">
      <c r="A22" s="19" t="s">
        <v>32</v>
      </c>
      <c r="B22" s="20"/>
      <c r="C22" s="18"/>
      <c r="E22" s="14" t="s">
        <v>33</v>
      </c>
      <c r="F22" s="15">
        <f>409937+2197396</f>
        <v>2607333</v>
      </c>
      <c r="G22" s="15">
        <f>119395+1563794</f>
        <v>1683189</v>
      </c>
    </row>
    <row r="23" spans="1:7" ht="12.75">
      <c r="A23" s="19" t="s">
        <v>34</v>
      </c>
      <c r="B23" s="20">
        <v>1033082</v>
      </c>
      <c r="C23" s="18">
        <v>415932</v>
      </c>
      <c r="E23" s="14" t="s">
        <v>35</v>
      </c>
      <c r="F23" s="15">
        <v>675627</v>
      </c>
      <c r="G23" s="15">
        <v>167663</v>
      </c>
    </row>
    <row r="24" spans="1:7" ht="12.75">
      <c r="A24" s="19" t="s">
        <v>36</v>
      </c>
      <c r="B24" s="20">
        <f>2997186-182088+53444</f>
        <v>2868542</v>
      </c>
      <c r="C24" s="18">
        <v>3163718</v>
      </c>
      <c r="E24" s="14" t="s">
        <v>37</v>
      </c>
      <c r="F24" s="15">
        <f>137394-77965-198065</f>
        <v>-138636</v>
      </c>
      <c r="G24" s="15">
        <f>28823-3550</f>
        <v>25273</v>
      </c>
    </row>
    <row r="25" spans="1:7" ht="12.75">
      <c r="A25" s="19" t="s">
        <v>38</v>
      </c>
      <c r="B25" s="20">
        <f>182088-53444</f>
        <v>128644</v>
      </c>
      <c r="C25" s="18">
        <v>101446</v>
      </c>
      <c r="E25" s="14" t="s">
        <v>39</v>
      </c>
      <c r="F25" s="15">
        <v>158999</v>
      </c>
      <c r="G25" s="15">
        <f>-27530</f>
        <v>-27530</v>
      </c>
    </row>
    <row r="26" spans="1:7" ht="13.5" thickBot="1">
      <c r="A26" s="21" t="s">
        <v>40</v>
      </c>
      <c r="B26" s="22">
        <f>58406+2025835+58578+794+5762492</f>
        <v>7906105</v>
      </c>
      <c r="C26" s="23">
        <v>4059349</v>
      </c>
      <c r="E26" s="14" t="s">
        <v>41</v>
      </c>
      <c r="F26" s="15">
        <f>758666-284219+333230-344736</f>
        <v>462941</v>
      </c>
      <c r="G26" s="15">
        <f>452121-127496-1895</f>
        <v>322730</v>
      </c>
    </row>
    <row r="27" spans="1:7" ht="13.5" thickBot="1">
      <c r="A27" s="24" t="s">
        <v>42</v>
      </c>
      <c r="B27" s="25">
        <f>SUM(B13:B26)</f>
        <v>200518805</v>
      </c>
      <c r="C27" s="26">
        <f>SUM(C13:C26)</f>
        <v>150208109</v>
      </c>
      <c r="E27" s="14" t="s">
        <v>43</v>
      </c>
      <c r="F27" s="15">
        <f>1453571-648320</f>
        <v>805251</v>
      </c>
      <c r="G27" s="15">
        <f>-190074</f>
        <v>-190074</v>
      </c>
    </row>
    <row r="28" spans="1:7" ht="15.75" customHeight="1" thickBot="1">
      <c r="A28" s="48" t="s">
        <v>44</v>
      </c>
      <c r="B28" s="49"/>
      <c r="C28" s="50"/>
      <c r="E28" s="14" t="s">
        <v>45</v>
      </c>
      <c r="F28" s="15">
        <f>186914+5041+938141+1103215-1036703+18463</f>
        <v>1215071</v>
      </c>
      <c r="G28" s="15">
        <f>321+2549+429373+433446+530-24-336246-714</f>
        <v>529235</v>
      </c>
    </row>
    <row r="29" spans="1:7" ht="12.75">
      <c r="A29" s="27" t="s">
        <v>46</v>
      </c>
      <c r="B29" s="28">
        <f>3010+6729391+74432</f>
        <v>6806833</v>
      </c>
      <c r="C29" s="29">
        <v>5441172</v>
      </c>
      <c r="E29" s="19" t="s">
        <v>47</v>
      </c>
      <c r="F29" s="20">
        <f>SUM(F21+F22-F23+F24+F25+F26+F27+F28)</f>
        <v>4435332</v>
      </c>
      <c r="G29" s="20">
        <f>SUM(G21+G22-G23+G24+G25+G26+G27+G28)</f>
        <v>2175160</v>
      </c>
    </row>
    <row r="30" spans="1:7" ht="14.25" customHeight="1">
      <c r="A30" s="19" t="s">
        <v>48</v>
      </c>
      <c r="B30" s="20">
        <f>62617250+1459+20+2340+748068+165694</f>
        <v>63534831</v>
      </c>
      <c r="C30" s="18">
        <v>43819621</v>
      </c>
      <c r="E30" s="30"/>
      <c r="F30" s="20"/>
      <c r="G30" s="20"/>
    </row>
    <row r="31" spans="1:7" ht="14.25" customHeight="1">
      <c r="A31" s="19" t="s">
        <v>49</v>
      </c>
      <c r="B31" s="20">
        <f>36074070+108876+31</f>
        <v>36182977</v>
      </c>
      <c r="C31" s="18">
        <v>28238096</v>
      </c>
      <c r="E31" s="14" t="s">
        <v>50</v>
      </c>
      <c r="F31" s="15">
        <f>2862046+2727050+730342+47707+56520+286756</f>
        <v>6710421</v>
      </c>
      <c r="G31" s="15">
        <f>1693254+1307077+543247+28+173889+52010</f>
        <v>3769505</v>
      </c>
    </row>
    <row r="32" spans="1:7" ht="12.75">
      <c r="A32" s="19" t="s">
        <v>51</v>
      </c>
      <c r="B32" s="20">
        <f>36102922+1224781</f>
        <v>37327703</v>
      </c>
      <c r="C32" s="18">
        <v>35502839</v>
      </c>
      <c r="E32" s="14" t="s">
        <v>52</v>
      </c>
      <c r="F32" s="15">
        <v>292399</v>
      </c>
      <c r="G32" s="15">
        <v>168012</v>
      </c>
    </row>
    <row r="33" spans="1:7" ht="12.75">
      <c r="A33" s="19" t="s">
        <v>53</v>
      </c>
      <c r="B33" s="20">
        <f>75131+15988113+180+10670</f>
        <v>16074094</v>
      </c>
      <c r="C33" s="18">
        <f>150581+12107964</f>
        <v>12258545</v>
      </c>
      <c r="E33" s="14" t="s">
        <v>54</v>
      </c>
      <c r="F33" s="15">
        <f>111168+193+309207+4277</f>
        <v>424845</v>
      </c>
      <c r="G33" s="15">
        <f>21042+54353</f>
        <v>75395</v>
      </c>
    </row>
    <row r="34" spans="1:7" ht="12.75">
      <c r="A34" s="19" t="s">
        <v>55</v>
      </c>
      <c r="B34" s="20">
        <f>10448396+306133</f>
        <v>10754529</v>
      </c>
      <c r="C34" s="18">
        <v>10516998</v>
      </c>
      <c r="E34" s="14"/>
      <c r="F34" s="20"/>
      <c r="G34" s="20"/>
    </row>
    <row r="35" spans="1:7" ht="22.5">
      <c r="A35" s="19" t="s">
        <v>56</v>
      </c>
      <c r="B35" s="20">
        <v>29885</v>
      </c>
      <c r="C35" s="18">
        <v>29885</v>
      </c>
      <c r="E35" s="19" t="s">
        <v>57</v>
      </c>
      <c r="F35" s="20">
        <f>SUM(F19+F29-F31-F32-F33)</f>
        <v>3288771</v>
      </c>
      <c r="G35" s="20">
        <f>SUM(G19+G29-G31-G32-G33)</f>
        <v>1632009</v>
      </c>
    </row>
    <row r="36" spans="1:7" ht="22.5">
      <c r="A36" s="19" t="s">
        <v>58</v>
      </c>
      <c r="B36" s="20">
        <v>450045</v>
      </c>
      <c r="C36" s="18">
        <v>208609</v>
      </c>
      <c r="E36" s="19"/>
      <c r="F36" s="20"/>
      <c r="G36" s="20"/>
    </row>
    <row r="37" spans="1:7" ht="23.25" thickBot="1">
      <c r="A37" s="19" t="s">
        <v>59</v>
      </c>
      <c r="B37" s="22">
        <f>86030+30455+290653+13683265-450045-29885</f>
        <v>13610473</v>
      </c>
      <c r="C37" s="18">
        <f>1280525+2415</f>
        <v>1282940</v>
      </c>
      <c r="E37" s="14" t="s">
        <v>60</v>
      </c>
      <c r="F37" s="15">
        <f>163967+1381+1878+118240-50170-147859</f>
        <v>87437</v>
      </c>
      <c r="G37" s="15">
        <f>25616+1121+124019-24-714</f>
        <v>150018</v>
      </c>
    </row>
    <row r="38" spans="1:7" ht="13.5" thickBot="1">
      <c r="A38" s="24" t="s">
        <v>61</v>
      </c>
      <c r="B38" s="25">
        <f>SUM(B29:B37)</f>
        <v>184771370</v>
      </c>
      <c r="C38" s="26">
        <f>SUM(C29:C37)</f>
        <v>137298705</v>
      </c>
      <c r="E38" s="31"/>
      <c r="F38" s="20"/>
      <c r="G38" s="20"/>
    </row>
    <row r="39" spans="1:7" ht="13.5" thickBot="1">
      <c r="A39" s="45" t="s">
        <v>62</v>
      </c>
      <c r="B39" s="46"/>
      <c r="C39" s="47"/>
      <c r="E39" s="19" t="s">
        <v>63</v>
      </c>
      <c r="F39" s="20">
        <f>SUM(F35-F37)</f>
        <v>3201334</v>
      </c>
      <c r="G39" s="20">
        <f>SUM(G35-G37)</f>
        <v>1481991</v>
      </c>
    </row>
    <row r="40" spans="1:7" ht="12.75">
      <c r="A40" s="27" t="s">
        <v>64</v>
      </c>
      <c r="B40" s="28">
        <f>SUM(B41:B42)</f>
        <v>7585827</v>
      </c>
      <c r="C40" s="29">
        <f>SUM(C41:C42)</f>
        <v>7585827</v>
      </c>
      <c r="E40" s="32"/>
      <c r="F40" s="20"/>
      <c r="G40" s="20"/>
    </row>
    <row r="41" spans="1:7" ht="12.75">
      <c r="A41" s="33" t="s">
        <v>65</v>
      </c>
      <c r="B41" s="20">
        <v>7561677</v>
      </c>
      <c r="C41" s="29">
        <v>7561677</v>
      </c>
      <c r="E41" s="14" t="s">
        <v>66</v>
      </c>
      <c r="F41" s="15">
        <v>299864</v>
      </c>
      <c r="G41" s="15">
        <v>440811</v>
      </c>
    </row>
    <row r="42" spans="1:7" ht="13.5" thickBot="1">
      <c r="A42" s="33" t="s">
        <v>67</v>
      </c>
      <c r="B42" s="20">
        <v>24150</v>
      </c>
      <c r="C42" s="29">
        <v>24150</v>
      </c>
      <c r="E42" s="34"/>
      <c r="F42" s="35"/>
      <c r="G42" s="35"/>
    </row>
    <row r="43" spans="1:7" ht="13.5" thickBot="1">
      <c r="A43" s="27" t="s">
        <v>68</v>
      </c>
      <c r="B43" s="20">
        <v>706184</v>
      </c>
      <c r="C43" s="29">
        <v>524921</v>
      </c>
      <c r="E43" s="36" t="s">
        <v>69</v>
      </c>
      <c r="F43" s="37">
        <f>SUM(F39-F41)</f>
        <v>2901470</v>
      </c>
      <c r="G43" s="37">
        <f>SUM(G39-G41)</f>
        <v>1041180</v>
      </c>
    </row>
    <row r="44" spans="1:3" ht="12.75">
      <c r="A44" s="27" t="s">
        <v>70</v>
      </c>
      <c r="B44" s="20">
        <f>52196+487</f>
        <v>52683</v>
      </c>
      <c r="C44" s="29">
        <v>54186</v>
      </c>
    </row>
    <row r="45" spans="1:3" ht="12.75">
      <c r="A45" s="27" t="s">
        <v>71</v>
      </c>
      <c r="B45" s="20">
        <v>513337</v>
      </c>
      <c r="C45" s="29">
        <v>398211</v>
      </c>
    </row>
    <row r="46" spans="1:5" ht="12.75">
      <c r="A46" s="19" t="s">
        <v>72</v>
      </c>
      <c r="B46" s="20">
        <f>408423-11006+483418</f>
        <v>880835</v>
      </c>
      <c r="C46" s="18">
        <v>1145863</v>
      </c>
      <c r="E46" s="38"/>
    </row>
    <row r="47" spans="1:6" ht="13.5" thickBot="1">
      <c r="A47" s="21" t="s">
        <v>73</v>
      </c>
      <c r="B47" s="22">
        <f>3212465+2901470</f>
        <v>6113935</v>
      </c>
      <c r="C47" s="39">
        <v>3308768</v>
      </c>
      <c r="E47" s="40" t="s">
        <v>79</v>
      </c>
      <c r="F47" s="40" t="s">
        <v>80</v>
      </c>
    </row>
    <row r="48" spans="1:6" ht="13.5" thickBot="1">
      <c r="A48" s="24" t="s">
        <v>74</v>
      </c>
      <c r="B48" s="25">
        <f>B40+B43-B44+B45+B46+B47</f>
        <v>15747435</v>
      </c>
      <c r="C48" s="26">
        <f>SUM(C40+C43-C44+C45+C46+C47)</f>
        <v>12909404</v>
      </c>
      <c r="E48" s="40"/>
      <c r="F48" s="40"/>
    </row>
    <row r="49" spans="1:6" ht="13.5" thickBot="1">
      <c r="A49" s="24" t="s">
        <v>75</v>
      </c>
      <c r="B49" s="25">
        <f>SUM(B38,B48)</f>
        <v>200518805</v>
      </c>
      <c r="C49" s="26">
        <f>SUM(C38+C48)</f>
        <v>150208109</v>
      </c>
      <c r="E49" s="40"/>
      <c r="F49" s="40"/>
    </row>
    <row r="50" spans="1:6" ht="12.75">
      <c r="A50" s="41"/>
      <c r="B50" s="41"/>
      <c r="C50" s="42"/>
      <c r="E50" s="40" t="s">
        <v>76</v>
      </c>
      <c r="F50" s="40" t="s">
        <v>77</v>
      </c>
    </row>
    <row r="51" spans="1:6" ht="12.75">
      <c r="A51" s="38"/>
      <c r="B51" s="38"/>
      <c r="C51" s="43"/>
      <c r="F51" s="40"/>
    </row>
    <row r="52" spans="1:5" ht="15" customHeight="1">
      <c r="A52" s="40"/>
      <c r="B52" s="40"/>
      <c r="E52" s="44" t="s">
        <v>78</v>
      </c>
    </row>
    <row r="53" spans="1:2" ht="12.75">
      <c r="A53" s="40"/>
      <c r="B53" s="40"/>
    </row>
    <row r="54" spans="1:2" ht="12.75">
      <c r="A54" s="40"/>
      <c r="B54" s="40"/>
    </row>
    <row r="55" spans="1:2" ht="12.75">
      <c r="A55" s="40"/>
      <c r="B55" s="40"/>
    </row>
    <row r="57" spans="1:2" ht="12.75">
      <c r="A57" s="44"/>
      <c r="B57" s="44"/>
    </row>
  </sheetData>
  <mergeCells count="3">
    <mergeCell ref="A39:C39"/>
    <mergeCell ref="A28:C28"/>
    <mergeCell ref="A12:C12"/>
  </mergeCells>
  <printOptions/>
  <pageMargins left="1.18" right="0.3" top="0.78" bottom="0.76" header="0.21" footer="0.27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ozdrovskaya</cp:lastModifiedBy>
  <dcterms:created xsi:type="dcterms:W3CDTF">2006-10-13T11:04:03Z</dcterms:created>
  <dcterms:modified xsi:type="dcterms:W3CDTF">2006-10-16T05:10:27Z</dcterms:modified>
  <cp:category/>
  <cp:version/>
  <cp:contentType/>
  <cp:contentStatus/>
</cp:coreProperties>
</file>