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0406" sheetId="1" r:id="rId1"/>
  </sheets>
  <definedNames>
    <definedName name="_xlnm.Print_Area" localSheetId="0">'010406'!$A$1:$G$58</definedName>
  </definedNames>
  <calcPr fullCalcOnLoad="1"/>
</workbook>
</file>

<file path=xl/sharedStrings.xml><?xml version="1.0" encoding="utf-8"?>
<sst xmlns="http://schemas.openxmlformats.org/spreadsheetml/2006/main" count="83" uniqueCount="81">
  <si>
    <t>Номер РНН:  600700043016</t>
  </si>
  <si>
    <t>Код ОКПО:  15396305</t>
  </si>
  <si>
    <t>БИК: 190501722</t>
  </si>
  <si>
    <t>Номер корреспондентского счета:  700161122</t>
  </si>
  <si>
    <t>Место нахождения головного банка: г.Алматы, ул.Шарипова, 90</t>
  </si>
  <si>
    <t>БУХГАЛТЕРСКИЙ БАЛАНС</t>
  </si>
  <si>
    <t xml:space="preserve">ОТЧЕТ О ДОХОДАХ И РАСХОДАХ </t>
  </si>
  <si>
    <t>АО "БАНК КАСПИЙСКИЙ"</t>
  </si>
  <si>
    <t>по состоянию за 1 квартал 2006 года</t>
  </si>
  <si>
    <t>тыс. тенге</t>
  </si>
  <si>
    <t>тыс.тенге</t>
  </si>
  <si>
    <t>На конец отчетного периода</t>
  </si>
  <si>
    <t>За 31 декабря  2005 года</t>
  </si>
  <si>
    <t>Наименование статьи</t>
  </si>
  <si>
    <t>За отчетный период</t>
  </si>
  <si>
    <t>За аналогичный отчетный период предыдущего года</t>
  </si>
  <si>
    <t>АКТИВЫ</t>
  </si>
  <si>
    <t>Процентные доходы</t>
  </si>
  <si>
    <t>Наличные деньги</t>
  </si>
  <si>
    <t>Процентные расходы</t>
  </si>
  <si>
    <t>Корреспондентские счета и вклады в Национальном Банке РК</t>
  </si>
  <si>
    <t>Аффинированные драгоценные металлы</t>
  </si>
  <si>
    <t>Чистый процентный доход (убыток) до формирования резерва на возможные потери</t>
  </si>
  <si>
    <t>Ценные бумаги, предназначенные для торговли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</si>
  <si>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</si>
  <si>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Резервы/(восстановление резервов) на возможные потери</t>
  </si>
  <si>
    <t>Займы и финансовая аренда, предоставленные другим банкам (за вычетом резервов на возможные потери)</t>
  </si>
  <si>
    <t>Займы и финансовая аренда, предоставленные клиентам (за вычетом резервов на возможные потери)</t>
  </si>
  <si>
    <t>Чистый процентный доход (убыток)</t>
  </si>
  <si>
    <t>Прочие требования к клиентам (за вычетом резервов на возможные потери)</t>
  </si>
  <si>
    <t>Прочие ценные бумаги (за вычетом резервов на возможные потери)</t>
  </si>
  <si>
    <t>Доходы в виде дивидендов</t>
  </si>
  <si>
    <t>Отсроченное налоговое требование</t>
  </si>
  <si>
    <t>Доходы в виде комиссионных и сборов</t>
  </si>
  <si>
    <t>Инвестиции в капитал и субординированный долг</t>
  </si>
  <si>
    <t>Расходы по выплате комиссионных и сборов</t>
  </si>
  <si>
    <t>Основные средства (за вычетом амортизации)</t>
  </si>
  <si>
    <t>Доходы (убытки) от купли/продажи ценных бумаг (нетто)</t>
  </si>
  <si>
    <t>Нематериальные активы (за вычетом амортизации)</t>
  </si>
  <si>
    <t>Доходы (убытки) от переоценки ценных бумаг (нетто)</t>
  </si>
  <si>
    <t>Прочие активы (за вычетом резервов на возможные потери)</t>
  </si>
  <si>
    <t>Доходы (убытки) по операциям с иностранной валютой (нетто)</t>
  </si>
  <si>
    <t>ИТОГО АКТИВОВ</t>
  </si>
  <si>
    <t>Доходы (убытки) от переоценки иностранной валюты и золота (нетто)</t>
  </si>
  <si>
    <t>ОБЯЗАТЕЛЬСТВА</t>
  </si>
  <si>
    <t>Прочие доходы</t>
  </si>
  <si>
    <t>Корреспондентские счета и вклады банков</t>
  </si>
  <si>
    <t>Чистый непроцентный доход (убыток)</t>
  </si>
  <si>
    <t>Банковские счета и вклады клиентов</t>
  </si>
  <si>
    <t>Полученные займы от банков и нефинансовых организаций</t>
  </si>
  <si>
    <t>Общие административные расходы</t>
  </si>
  <si>
    <t>Выпущенные долговые ценные бумаги</t>
  </si>
  <si>
    <t>Амортизация и износ</t>
  </si>
  <si>
    <t>Прочие привлеченные средства</t>
  </si>
  <si>
    <t>Прочие расходы</t>
  </si>
  <si>
    <t>Субординированный долг</t>
  </si>
  <si>
    <t>Отсроченное налоговое обязательство</t>
  </si>
  <si>
    <t>Прибыль (убыток) до формирования резервов по прочим операциям и до налогооблажения</t>
  </si>
  <si>
    <t>Обязательства по налогам и другим обязательным платежам в бюджет</t>
  </si>
  <si>
    <t>Прочие обязательства</t>
  </si>
  <si>
    <t>Резервы/(восстановление резервов) на возможные потери по прочим операциям</t>
  </si>
  <si>
    <t xml:space="preserve">ИТОГО ОБЯЗАТЕЛЬСТВА </t>
  </si>
  <si>
    <t>СОБСТВЕННЫЙ КАПИТАЛ</t>
  </si>
  <si>
    <t>Прибыль (убыток) до налогообложения</t>
  </si>
  <si>
    <t xml:space="preserve">Уставный  капитал </t>
  </si>
  <si>
    <t xml:space="preserve">     простые акции</t>
  </si>
  <si>
    <t>Корпоративный подоходный налог</t>
  </si>
  <si>
    <t xml:space="preserve">     привилегированные акции</t>
  </si>
  <si>
    <t>Премии (дополнительный оплаченный капитал)</t>
  </si>
  <si>
    <t>Чистая прибыль (убыток)</t>
  </si>
  <si>
    <t>Изъятый капитал</t>
  </si>
  <si>
    <t>Резервный капитал</t>
  </si>
  <si>
    <t>Прочие резервы</t>
  </si>
  <si>
    <t>Нераспределенный чистый доход (непокрытый убыток)</t>
  </si>
  <si>
    <t xml:space="preserve">ИТОГО КАПИТАЛ </t>
  </si>
  <si>
    <t>ИТОГО ОБЯЗАТЕЛЬСТВ И СОБСТВЕННОГО КАПИТАЛА:</t>
  </si>
  <si>
    <t>Главный бухгалтер</t>
  </si>
  <si>
    <t>Уалибекова Н.А.</t>
  </si>
  <si>
    <t>Исполнитель: Оздровская Л.Б., тел. 92-59-87</t>
  </si>
  <si>
    <t>Председатель Правления</t>
  </si>
  <si>
    <t>Миронов А.А.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</si>
</sst>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_р_._-;\-* #,##0_р_._-;_-* &quot;-&quot;??_р_._-;_-@_-"/>
    <numFmt numFmtId="167" formatCode="#,##0;[Red]#,##0"/>
    <numFmt numFmtId="168" formatCode="#,##0_ ;[Red]\-#,##0\ 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6" fontId="3" fillId="0" borderId="1" xfId="18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66" fontId="2" fillId="0" borderId="10" xfId="18" applyNumberFormat="1" applyFont="1" applyBorder="1" applyAlignment="1">
      <alignment vertical="center"/>
    </xf>
    <xf numFmtId="166" fontId="2" fillId="0" borderId="11" xfId="18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6" fontId="2" fillId="0" borderId="1" xfId="18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6" fontId="2" fillId="0" borderId="13" xfId="18" applyNumberFormat="1" applyFont="1" applyBorder="1" applyAlignment="1">
      <alignment vertical="center" wrapText="1"/>
    </xf>
    <xf numFmtId="166" fontId="2" fillId="0" borderId="14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6" fontId="1" fillId="0" borderId="15" xfId="18" applyNumberFormat="1" applyFont="1" applyBorder="1" applyAlignment="1">
      <alignment vertical="center" wrapText="1"/>
    </xf>
    <xf numFmtId="166" fontId="1" fillId="0" borderId="16" xfId="18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66" fontId="2" fillId="0" borderId="10" xfId="18" applyNumberFormat="1" applyFont="1" applyBorder="1" applyAlignment="1">
      <alignment vertical="center" wrapText="1"/>
    </xf>
    <xf numFmtId="166" fontId="2" fillId="0" borderId="17" xfId="18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66" fontId="3" fillId="0" borderId="13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6" fontId="2" fillId="0" borderId="15" xfId="18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6" fontId="2" fillId="0" borderId="21" xfId="18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5" zoomScaleNormal="85" workbookViewId="0" topLeftCell="A1">
      <selection activeCell="B9" sqref="B9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5</v>
      </c>
      <c r="B7" s="4"/>
      <c r="C7" s="5"/>
      <c r="E7" s="4" t="s">
        <v>6</v>
      </c>
      <c r="F7" s="4"/>
      <c r="G7" s="5"/>
    </row>
    <row r="8" spans="1:7" ht="12.75">
      <c r="A8" s="4" t="s">
        <v>7</v>
      </c>
      <c r="B8" s="4"/>
      <c r="C8" s="4"/>
      <c r="E8" s="4" t="s">
        <v>7</v>
      </c>
      <c r="F8" s="4"/>
      <c r="G8" s="4"/>
    </row>
    <row r="9" spans="1:7" ht="12.75">
      <c r="A9" s="4" t="s">
        <v>8</v>
      </c>
      <c r="B9" s="4"/>
      <c r="C9" s="4"/>
      <c r="E9" s="4" t="s">
        <v>8</v>
      </c>
      <c r="F9" s="4"/>
      <c r="G9" s="6"/>
    </row>
    <row r="10" spans="3:7" ht="13.5" thickBot="1">
      <c r="C10" s="7" t="s">
        <v>9</v>
      </c>
      <c r="G10" s="7" t="s">
        <v>10</v>
      </c>
    </row>
    <row r="11" spans="1:7" ht="68.25" thickBot="1">
      <c r="A11" s="8"/>
      <c r="B11" s="9" t="s">
        <v>11</v>
      </c>
      <c r="C11" s="10" t="s">
        <v>12</v>
      </c>
      <c r="E11" s="11" t="s">
        <v>13</v>
      </c>
      <c r="F11" s="12" t="s">
        <v>14</v>
      </c>
      <c r="G11" s="13" t="s">
        <v>15</v>
      </c>
    </row>
    <row r="12" spans="1:7" ht="13.5" thickBot="1">
      <c r="A12" s="45" t="s">
        <v>16</v>
      </c>
      <c r="B12" s="46"/>
      <c r="C12" s="51"/>
      <c r="E12" s="14" t="s">
        <v>17</v>
      </c>
      <c r="F12" s="15">
        <f>11970+40982+3594+4983309-115930+376664+123710-5456-93625</f>
        <v>5325218</v>
      </c>
      <c r="G12" s="15">
        <v>2216202</v>
      </c>
    </row>
    <row r="13" spans="1:7" ht="12.75">
      <c r="A13" s="16" t="s">
        <v>18</v>
      </c>
      <c r="B13" s="17">
        <v>2700618</v>
      </c>
      <c r="C13" s="18">
        <v>2690078</v>
      </c>
      <c r="E13" s="14" t="s">
        <v>19</v>
      </c>
      <c r="F13" s="15">
        <f>982+445141+921+2642+196549+682370+77660+786488+38917+240093</f>
        <v>2471763</v>
      </c>
      <c r="G13" s="15">
        <v>1088927</v>
      </c>
    </row>
    <row r="14" spans="1:7" ht="12.75">
      <c r="A14" s="19" t="s">
        <v>20</v>
      </c>
      <c r="B14" s="20">
        <v>8625691</v>
      </c>
      <c r="C14" s="18">
        <v>2833464</v>
      </c>
      <c r="E14" s="19"/>
      <c r="F14" s="20"/>
      <c r="G14" s="20"/>
    </row>
    <row r="15" spans="1:7" ht="22.5">
      <c r="A15" s="19" t="s">
        <v>21</v>
      </c>
      <c r="B15" s="20"/>
      <c r="C15" s="18"/>
      <c r="E15" s="19" t="s">
        <v>22</v>
      </c>
      <c r="F15" s="20">
        <f>SUM(F12-F13)</f>
        <v>2853455</v>
      </c>
      <c r="G15" s="20">
        <f>SUM(G12-G13)</f>
        <v>1127275</v>
      </c>
    </row>
    <row r="16" spans="1:7" ht="22.5">
      <c r="A16" s="19" t="s">
        <v>23</v>
      </c>
      <c r="B16" s="20"/>
      <c r="C16" s="18">
        <v>0</v>
      </c>
      <c r="E16" s="14"/>
      <c r="F16" s="20"/>
      <c r="G16" s="20"/>
    </row>
    <row r="17" spans="1:7" ht="22.5">
      <c r="A17" s="19" t="s">
        <v>24</v>
      </c>
      <c r="B17" s="20">
        <f>1062293+5918966+942+619</f>
        <v>6982820</v>
      </c>
      <c r="C17" s="18">
        <v>1723897</v>
      </c>
      <c r="E17" s="14" t="s">
        <v>25</v>
      </c>
      <c r="F17" s="15">
        <f>2270356+4800-676767</f>
        <v>1598389</v>
      </c>
      <c r="G17" s="15">
        <v>180471</v>
      </c>
    </row>
    <row r="18" spans="1:7" ht="22.5">
      <c r="A18" s="19" t="s">
        <v>26</v>
      </c>
      <c r="B18" s="20"/>
      <c r="C18" s="18"/>
      <c r="E18" s="14"/>
      <c r="F18" s="20"/>
      <c r="G18" s="20"/>
    </row>
    <row r="19" spans="1:7" ht="22.5">
      <c r="A19" s="19" t="s">
        <v>27</v>
      </c>
      <c r="B19" s="20">
        <f>216939+96888375+10088970+1356+1878001+130521+54175</f>
        <v>109258337</v>
      </c>
      <c r="C19" s="18">
        <f>5243641+109264106</f>
        <v>114507747</v>
      </c>
      <c r="E19" s="19" t="s">
        <v>28</v>
      </c>
      <c r="F19" s="20">
        <f>SUM(F15-F17)</f>
        <v>1255066</v>
      </c>
      <c r="G19" s="20">
        <f>SUM(G15-G17)</f>
        <v>946804</v>
      </c>
    </row>
    <row r="20" spans="1:7" ht="22.5">
      <c r="A20" s="19" t="s">
        <v>29</v>
      </c>
      <c r="B20" s="20"/>
      <c r="C20" s="18"/>
      <c r="E20" s="14"/>
      <c r="F20" s="20"/>
      <c r="G20" s="20"/>
    </row>
    <row r="21" spans="1:7" ht="12.75" customHeight="1">
      <c r="A21" s="19" t="s">
        <v>30</v>
      </c>
      <c r="B21" s="20">
        <f>25085824+375149</f>
        <v>25460973</v>
      </c>
      <c r="C21" s="18">
        <v>20712478</v>
      </c>
      <c r="E21" s="14" t="s">
        <v>31</v>
      </c>
      <c r="F21" s="20"/>
      <c r="G21" s="20"/>
    </row>
    <row r="22" spans="1:7" ht="12.75" customHeight="1">
      <c r="A22" s="19" t="s">
        <v>32</v>
      </c>
      <c r="B22" s="20"/>
      <c r="C22" s="18"/>
      <c r="E22" s="14" t="s">
        <v>33</v>
      </c>
      <c r="F22" s="15">
        <f>115930+639631</f>
        <v>755561</v>
      </c>
      <c r="G22" s="15">
        <v>428578</v>
      </c>
    </row>
    <row r="23" spans="1:7" ht="12.75">
      <c r="A23" s="19" t="s">
        <v>34</v>
      </c>
      <c r="B23" s="20">
        <v>370441</v>
      </c>
      <c r="C23" s="18">
        <v>415932</v>
      </c>
      <c r="E23" s="14" t="s">
        <v>35</v>
      </c>
      <c r="F23" s="15">
        <f>112561+7041</f>
        <v>119602</v>
      </c>
      <c r="G23" s="15">
        <v>52101</v>
      </c>
    </row>
    <row r="24" spans="1:7" ht="12.75">
      <c r="A24" s="19" t="s">
        <v>36</v>
      </c>
      <c r="B24" s="20">
        <f>3581595-135175+39381</f>
        <v>3485801</v>
      </c>
      <c r="C24" s="18">
        <v>3163718</v>
      </c>
      <c r="E24" s="14" t="s">
        <v>37</v>
      </c>
      <c r="F24" s="15">
        <f>9949-1351-57055</f>
        <v>-48457</v>
      </c>
      <c r="G24" s="15">
        <v>4294</v>
      </c>
    </row>
    <row r="25" spans="1:7" ht="12.75">
      <c r="A25" s="19" t="s">
        <v>38</v>
      </c>
      <c r="B25" s="20">
        <f>135175-39381</f>
        <v>95794</v>
      </c>
      <c r="C25" s="18">
        <v>101446</v>
      </c>
      <c r="E25" s="14" t="s">
        <v>39</v>
      </c>
      <c r="F25" s="15">
        <f>22186</f>
        <v>22186</v>
      </c>
      <c r="G25" s="15">
        <v>47984</v>
      </c>
    </row>
    <row r="26" spans="1:7" ht="13.5" thickBot="1">
      <c r="A26" s="21" t="s">
        <v>40</v>
      </c>
      <c r="B26" s="22">
        <f>1633177+52010+8525+2240953+58861</f>
        <v>3993526</v>
      </c>
      <c r="C26" s="23">
        <v>4059349</v>
      </c>
      <c r="E26" s="14" t="s">
        <v>41</v>
      </c>
      <c r="F26" s="15">
        <f>168524-57900-6656+9779</f>
        <v>113747</v>
      </c>
      <c r="G26" s="15">
        <v>81314</v>
      </c>
    </row>
    <row r="27" spans="1:7" ht="13.5" thickBot="1">
      <c r="A27" s="24" t="s">
        <v>42</v>
      </c>
      <c r="B27" s="25">
        <f>SUM(B13:B26)</f>
        <v>160974001</v>
      </c>
      <c r="C27" s="26">
        <f>SUM(C13:C26)</f>
        <v>150208109</v>
      </c>
      <c r="E27" s="14" t="s">
        <v>43</v>
      </c>
      <c r="F27" s="15">
        <f>156391+386928</f>
        <v>543319</v>
      </c>
      <c r="G27" s="15">
        <v>-149300</v>
      </c>
    </row>
    <row r="28" spans="1:7" ht="15.75" customHeight="1" thickBot="1">
      <c r="A28" s="48" t="s">
        <v>44</v>
      </c>
      <c r="B28" s="49"/>
      <c r="C28" s="50"/>
      <c r="E28" s="14" t="s">
        <v>45</v>
      </c>
      <c r="F28" s="15">
        <f>1851+798+250867+739603+11986-676767-29052</f>
        <v>299286</v>
      </c>
      <c r="G28" s="15">
        <v>107841</v>
      </c>
    </row>
    <row r="29" spans="1:7" ht="12.75">
      <c r="A29" s="27" t="s">
        <v>46</v>
      </c>
      <c r="B29" s="28">
        <f>1812+10364214+45947</f>
        <v>10411973</v>
      </c>
      <c r="C29" s="29">
        <v>5441172</v>
      </c>
      <c r="E29" s="19" t="s">
        <v>47</v>
      </c>
      <c r="F29" s="20">
        <f>SUM(F21+F22-F23+F24+F25+F26+F27+F28)</f>
        <v>1566040</v>
      </c>
      <c r="G29" s="20">
        <f>SUM(G21+G22-G23+G24+G25+G26+G27+G28)</f>
        <v>468610</v>
      </c>
    </row>
    <row r="30" spans="1:7" ht="14.25" customHeight="1">
      <c r="A30" s="19" t="s">
        <v>48</v>
      </c>
      <c r="B30" s="20">
        <f>47501772+1471+19+3756+502567+124218</f>
        <v>48133803</v>
      </c>
      <c r="C30" s="18">
        <v>43819621</v>
      </c>
      <c r="E30" s="30"/>
      <c r="F30" s="20"/>
      <c r="G30" s="20"/>
    </row>
    <row r="31" spans="1:7" ht="14.25" customHeight="1">
      <c r="A31" s="19" t="s">
        <v>49</v>
      </c>
      <c r="B31" s="20">
        <f>38061747+147171+16</f>
        <v>38208934</v>
      </c>
      <c r="C31" s="18">
        <v>28238096</v>
      </c>
      <c r="E31" s="14" t="s">
        <v>50</v>
      </c>
      <c r="F31" s="15">
        <f>1024256+863895-7041+202623+91797</f>
        <v>2175530</v>
      </c>
      <c r="G31" s="15">
        <f>1060068-48528</f>
        <v>1011540</v>
      </c>
    </row>
    <row r="32" spans="1:7" ht="12.75">
      <c r="A32" s="19" t="s">
        <v>51</v>
      </c>
      <c r="B32" s="20">
        <f>34227878+1104431</f>
        <v>35332309</v>
      </c>
      <c r="C32" s="18">
        <v>35502839</v>
      </c>
      <c r="E32" s="14" t="s">
        <v>52</v>
      </c>
      <c r="F32" s="15">
        <v>97818</v>
      </c>
      <c r="G32" s="15">
        <v>48528</v>
      </c>
    </row>
    <row r="33" spans="1:7" ht="12.75">
      <c r="A33" s="19" t="s">
        <v>53</v>
      </c>
      <c r="B33" s="20">
        <f>87682+1600001+390+2218</f>
        <v>1690291</v>
      </c>
      <c r="C33" s="18">
        <f>150581+12107964</f>
        <v>12258545</v>
      </c>
      <c r="E33" s="14" t="s">
        <v>54</v>
      </c>
      <c r="F33" s="15">
        <f>2934+169+40701+12319+105859</f>
        <v>161982</v>
      </c>
      <c r="G33" s="15">
        <v>36144</v>
      </c>
    </row>
    <row r="34" spans="1:7" ht="12.75">
      <c r="A34" s="19" t="s">
        <v>55</v>
      </c>
      <c r="B34" s="20">
        <f>10440113+305645</f>
        <v>10745758</v>
      </c>
      <c r="C34" s="18">
        <v>10516998</v>
      </c>
      <c r="E34" s="14"/>
      <c r="F34" s="20"/>
      <c r="G34" s="20"/>
    </row>
    <row r="35" spans="1:7" ht="22.5">
      <c r="A35" s="19" t="s">
        <v>56</v>
      </c>
      <c r="B35" s="20">
        <v>104035</v>
      </c>
      <c r="C35" s="18">
        <v>29885</v>
      </c>
      <c r="E35" s="19" t="s">
        <v>57</v>
      </c>
      <c r="F35" s="20">
        <f>SUM(F19+F29-F31-F32-F33)</f>
        <v>385776</v>
      </c>
      <c r="G35" s="20">
        <f>SUM(G19+G29-G31-G32-G33)</f>
        <v>319202</v>
      </c>
    </row>
    <row r="36" spans="1:7" ht="22.5">
      <c r="A36" s="19" t="s">
        <v>58</v>
      </c>
      <c r="B36" s="20">
        <v>381326</v>
      </c>
      <c r="C36" s="18">
        <v>208609</v>
      </c>
      <c r="E36" s="19"/>
      <c r="F36" s="20"/>
      <c r="G36" s="20"/>
    </row>
    <row r="37" spans="1:7" ht="23.25" thickBot="1">
      <c r="A37" s="19" t="s">
        <v>59</v>
      </c>
      <c r="B37" s="22">
        <f>97257+31960+3093023-381326-104035+18353</f>
        <v>2755232</v>
      </c>
      <c r="C37" s="18">
        <f>1280525+2415</f>
        <v>1282940</v>
      </c>
      <c r="E37" s="14" t="s">
        <v>60</v>
      </c>
      <c r="F37" s="15">
        <f>6965+27+35675-29052</f>
        <v>13615</v>
      </c>
      <c r="G37" s="15">
        <v>83630</v>
      </c>
    </row>
    <row r="38" spans="1:7" ht="13.5" thickBot="1">
      <c r="A38" s="24" t="s">
        <v>61</v>
      </c>
      <c r="B38" s="25">
        <f>SUM(B29:B37)</f>
        <v>147763661</v>
      </c>
      <c r="C38" s="26">
        <f>SUM(C29:C37)</f>
        <v>137298705</v>
      </c>
      <c r="E38" s="31"/>
      <c r="F38" s="20"/>
      <c r="G38" s="20"/>
    </row>
    <row r="39" spans="1:7" ht="13.5" thickBot="1">
      <c r="A39" s="45" t="s">
        <v>62</v>
      </c>
      <c r="B39" s="46"/>
      <c r="C39" s="47"/>
      <c r="E39" s="19" t="s">
        <v>63</v>
      </c>
      <c r="F39" s="20">
        <f>SUM(F35-F37)</f>
        <v>372161</v>
      </c>
      <c r="G39" s="20">
        <f>SUM(G35-G37)</f>
        <v>235572</v>
      </c>
    </row>
    <row r="40" spans="1:7" ht="12.75">
      <c r="A40" s="27" t="s">
        <v>64</v>
      </c>
      <c r="B40" s="28">
        <f>SUM(B41:B42)</f>
        <v>7585827</v>
      </c>
      <c r="C40" s="29">
        <f>SUM(C41:C42)</f>
        <v>7585827</v>
      </c>
      <c r="E40" s="32"/>
      <c r="F40" s="20"/>
      <c r="G40" s="20"/>
    </row>
    <row r="41" spans="1:7" ht="12.75">
      <c r="A41" s="33" t="s">
        <v>65</v>
      </c>
      <c r="B41" s="20">
        <v>7561677</v>
      </c>
      <c r="C41" s="29">
        <v>7561677</v>
      </c>
      <c r="E41" s="14" t="s">
        <v>66</v>
      </c>
      <c r="F41" s="15">
        <v>98847</v>
      </c>
      <c r="G41" s="15">
        <v>174868</v>
      </c>
    </row>
    <row r="42" spans="1:7" ht="13.5" thickBot="1">
      <c r="A42" s="33" t="s">
        <v>67</v>
      </c>
      <c r="B42" s="20">
        <v>24150</v>
      </c>
      <c r="C42" s="29">
        <v>24150</v>
      </c>
      <c r="E42" s="34"/>
      <c r="F42" s="35"/>
      <c r="G42" s="35"/>
    </row>
    <row r="43" spans="1:7" ht="13.5" thickBot="1">
      <c r="A43" s="27" t="s">
        <v>68</v>
      </c>
      <c r="B43" s="20">
        <v>548109</v>
      </c>
      <c r="C43" s="29">
        <v>524921</v>
      </c>
      <c r="E43" s="36" t="s">
        <v>69</v>
      </c>
      <c r="F43" s="37">
        <f>SUM(F39-F41)</f>
        <v>273314</v>
      </c>
      <c r="G43" s="37">
        <f>SUM(G39-G41)</f>
        <v>60704</v>
      </c>
    </row>
    <row r="44" spans="1:3" ht="12.75">
      <c r="A44" s="27" t="s">
        <v>70</v>
      </c>
      <c r="B44" s="20">
        <f>32035+487</f>
        <v>32522</v>
      </c>
      <c r="C44" s="29">
        <v>54186</v>
      </c>
    </row>
    <row r="45" spans="1:3" ht="12.75">
      <c r="A45" s="27" t="s">
        <v>71</v>
      </c>
      <c r="B45" s="20">
        <v>398211</v>
      </c>
      <c r="C45" s="29">
        <v>398211</v>
      </c>
    </row>
    <row r="46" spans="1:5" ht="12.75">
      <c r="A46" s="19" t="s">
        <v>72</v>
      </c>
      <c r="B46" s="20">
        <f>443846+292168+483418</f>
        <v>1219432</v>
      </c>
      <c r="C46" s="18">
        <v>1145863</v>
      </c>
      <c r="E46" s="38"/>
    </row>
    <row r="47" spans="1:6" ht="13.5" thickBot="1">
      <c r="A47" s="21" t="s">
        <v>73</v>
      </c>
      <c r="B47" s="22">
        <f>3217969+273314</f>
        <v>3491283</v>
      </c>
      <c r="C47" s="39">
        <v>3308768</v>
      </c>
      <c r="E47" s="40" t="s">
        <v>79</v>
      </c>
      <c r="F47" s="40" t="s">
        <v>80</v>
      </c>
    </row>
    <row r="48" spans="1:6" ht="13.5" thickBot="1">
      <c r="A48" s="24" t="s">
        <v>74</v>
      </c>
      <c r="B48" s="25">
        <f>B40+B43-B44+B45+B46+B47</f>
        <v>13210340</v>
      </c>
      <c r="C48" s="26">
        <f>SUM(C40+C43-C44+C45+C46+C47)</f>
        <v>12909404</v>
      </c>
      <c r="E48" s="40"/>
      <c r="F48" s="40"/>
    </row>
    <row r="49" spans="1:6" ht="13.5" thickBot="1">
      <c r="A49" s="24" t="s">
        <v>75</v>
      </c>
      <c r="B49" s="25">
        <f>SUM(B38,B48)</f>
        <v>160974001</v>
      </c>
      <c r="C49" s="26">
        <f>SUM(C38+C48)</f>
        <v>150208109</v>
      </c>
      <c r="E49" s="40"/>
      <c r="F49" s="40"/>
    </row>
    <row r="50" spans="1:6" ht="12.75">
      <c r="A50" s="41"/>
      <c r="B50" s="41"/>
      <c r="C50" s="42"/>
      <c r="E50" s="40" t="s">
        <v>76</v>
      </c>
      <c r="F50" s="40" t="s">
        <v>77</v>
      </c>
    </row>
    <row r="51" spans="1:6" ht="12.75">
      <c r="A51" s="38"/>
      <c r="B51" s="38"/>
      <c r="C51" s="43"/>
      <c r="F51" s="40"/>
    </row>
    <row r="52" spans="1:5" ht="15" customHeight="1">
      <c r="A52" s="40"/>
      <c r="B52" s="40"/>
      <c r="E52" s="44" t="s">
        <v>78</v>
      </c>
    </row>
    <row r="53" spans="1:2" ht="12.75">
      <c r="A53" s="40"/>
      <c r="B53" s="40"/>
    </row>
    <row r="54" spans="1:2" ht="12.75">
      <c r="A54" s="40"/>
      <c r="B54" s="40"/>
    </row>
    <row r="55" spans="1:2" ht="12.75">
      <c r="A55" s="40"/>
      <c r="B55" s="40"/>
    </row>
    <row r="57" spans="1:2" ht="12.75">
      <c r="A57" s="44"/>
      <c r="B57" s="44"/>
    </row>
  </sheetData>
  <mergeCells count="3">
    <mergeCell ref="A39:C39"/>
    <mergeCell ref="A28:C28"/>
    <mergeCell ref="A12:C12"/>
  </mergeCells>
  <printOptions/>
  <pageMargins left="1.18" right="0.3" top="0.78" bottom="0.76" header="0.21" footer="0.27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ozdrovskaya</cp:lastModifiedBy>
  <dcterms:created xsi:type="dcterms:W3CDTF">2006-04-24T07:31:19Z</dcterms:created>
  <dcterms:modified xsi:type="dcterms:W3CDTF">2006-06-21T02:41:00Z</dcterms:modified>
  <cp:category/>
  <cp:version/>
  <cp:contentType/>
  <cp:contentStatus/>
</cp:coreProperties>
</file>